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gasgrid-my.sharepoint.com/personal/aaro_piirainen_gasgrid_fi/Documents/Omat muistiot/Tariffimetodologiakuuleminen 2025/"/>
    </mc:Choice>
  </mc:AlternateContent>
  <xr:revisionPtr revIDLastSave="130" documentId="8_{F7418709-50F8-43A0-99C1-16C6FB5421B0}" xr6:coauthVersionLast="47" xr6:coauthVersionMax="47" xr10:uidLastSave="{293DCB72-1CF9-4EC2-BCFC-8F2314986964}"/>
  <bookViews>
    <workbookView xWindow="-120" yWindow="-120" windowWidth="29040" windowHeight="15720" xr2:uid="{00000000-000D-0000-FFFF-FFFF00000000}"/>
  </bookViews>
  <sheets>
    <sheet name="Simplified tariff mode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E52" i="1"/>
  <c r="E33" i="1" l="1"/>
  <c r="F34" i="1" l="1"/>
  <c r="E64" i="1" l="1"/>
  <c r="I38" i="1"/>
  <c r="I39" i="1" s="1"/>
  <c r="F45" i="1" s="1"/>
  <c r="G38" i="1"/>
  <c r="G39" i="1" l="1"/>
  <c r="G40" i="1" s="1"/>
  <c r="D65" i="1" s="1"/>
  <c r="I40" i="1"/>
  <c r="E65" i="1" s="1"/>
  <c r="D66" i="1" l="1"/>
  <c r="E66" i="1"/>
  <c r="H27" i="1" l="1"/>
  <c r="D27" i="1"/>
  <c r="E59" i="1"/>
  <c r="E34" i="1"/>
  <c r="E45" i="1" s="1"/>
  <c r="G52" i="1" s="1"/>
  <c r="E53" i="1" l="1"/>
  <c r="E60" i="1"/>
  <c r="E57" i="1"/>
  <c r="E55" i="1" l="1"/>
  <c r="E58" i="1"/>
  <c r="E56" i="1"/>
  <c r="E54" i="1"/>
  <c r="G55" i="1" l="1"/>
  <c r="G60" i="1"/>
  <c r="G59" i="1"/>
  <c r="G56" i="1"/>
  <c r="G53" i="1"/>
  <c r="G54" i="1"/>
  <c r="G57" i="1"/>
  <c r="G58" i="1"/>
</calcChain>
</file>

<file path=xl/sharedStrings.xml><?xml version="1.0" encoding="utf-8"?>
<sst xmlns="http://schemas.openxmlformats.org/spreadsheetml/2006/main" count="71" uniqueCount="54">
  <si>
    <t>Simplified Tariff Model for Postage Stamp RPM</t>
  </si>
  <si>
    <t xml:space="preserve">Orange colour means that you can change the value to test how the input value would change indicative reference prices. </t>
  </si>
  <si>
    <r>
      <t>You can test the calculation of reference prices by setting values to the cells under '</t>
    </r>
    <r>
      <rPr>
        <b/>
        <sz val="11"/>
        <color rgb="FFFFC000"/>
        <rFont val="Calibri"/>
        <family val="2"/>
        <scheme val="minor"/>
      </rPr>
      <t>Test</t>
    </r>
    <r>
      <rPr>
        <sz val="11"/>
        <color theme="1"/>
        <rFont val="Calibri"/>
        <family val="2"/>
        <scheme val="minor"/>
      </rPr>
      <t xml:space="preserve">'. </t>
    </r>
  </si>
  <si>
    <t xml:space="preserve">Revenue to be collected by capacity tariffs </t>
  </si>
  <si>
    <t>Test</t>
  </si>
  <si>
    <t>t€</t>
  </si>
  <si>
    <t xml:space="preserve">Estimated annual domestic consumption </t>
  </si>
  <si>
    <t>MWh</t>
  </si>
  <si>
    <t>Multiplier</t>
  </si>
  <si>
    <t>Year</t>
  </si>
  <si>
    <t>Quarter</t>
  </si>
  <si>
    <t>Month</t>
  </si>
  <si>
    <t>Day</t>
  </si>
  <si>
    <t>Within-day</t>
  </si>
  <si>
    <t>Total</t>
  </si>
  <si>
    <t>-</t>
  </si>
  <si>
    <t xml:space="preserve">Entry revenue collected from entry points of common tariff zone are collected to virtual entry revenue pool. The estimated entry capacity booking pattern used in the calculation is based on regional profile while exit capacity booking pattern is based on Finnish domestic consumption profile. Gasgrid Finland considers short-term products for RPM calculations. The short-term bookings and multipliers are necessary to consider in order to compute yearly tariffs. If this were not done, the reference price considers that all capacity would be booked by yearly product. Thus, the estimated booking pattern is taken into account. </t>
  </si>
  <si>
    <t>Sum of firm estimated contracted capacity - Annualized capacity bookings based on the capacity product booking pattern above</t>
  </si>
  <si>
    <t xml:space="preserve">Annualized entry capacity </t>
  </si>
  <si>
    <t>Annualized exit capacity*</t>
  </si>
  <si>
    <t>*Slight difference in annualized volumes comes from different booking patterns of national and regional market areas</t>
  </si>
  <si>
    <t xml:space="preserve">Revenue to be collected by entry capacity tariffs </t>
  </si>
  <si>
    <t xml:space="preserve">Revenue to be collected by exit capacity tariffs </t>
  </si>
  <si>
    <t>REFERENCE PRICES</t>
  </si>
  <si>
    <t>Reference price (entry)*</t>
  </si>
  <si>
    <t>€/kWh/day/year</t>
  </si>
  <si>
    <t>Reference price (exit)</t>
  </si>
  <si>
    <t xml:space="preserve">*Harmonized in the common tariff zone </t>
  </si>
  <si>
    <t xml:space="preserve">Insert indicative entry and exit reference prices above to the input cells (orange cells) below to get indicative tariffs for short-term capacity products. </t>
  </si>
  <si>
    <t xml:space="preserve">Reserve prices </t>
  </si>
  <si>
    <t>ENTRY</t>
  </si>
  <si>
    <t>EXIT</t>
  </si>
  <si>
    <t>Yearly (365 days)</t>
  </si>
  <si>
    <t xml:space="preserve">€/kWh/day/year </t>
  </si>
  <si>
    <t>Quarterly (90 days)</t>
  </si>
  <si>
    <t>€/kWh/day/quarter</t>
  </si>
  <si>
    <t>Quarterly (91 days)</t>
  </si>
  <si>
    <t>Quarterly (92 days)</t>
  </si>
  <si>
    <t>Monthly (28 days)</t>
  </si>
  <si>
    <t>€/kWh/day/month</t>
  </si>
  <si>
    <t>Monthly (30 days)</t>
  </si>
  <si>
    <t>Monthly (31 days)</t>
  </si>
  <si>
    <t>Daily</t>
  </si>
  <si>
    <t>€/kWh/day</t>
  </si>
  <si>
    <t xml:space="preserve">Entry-exit split is an output in the calculation (ex-post) </t>
  </si>
  <si>
    <t>Entry</t>
  </si>
  <si>
    <t>%</t>
  </si>
  <si>
    <t>Exit</t>
  </si>
  <si>
    <t>Regional entry (FIN+EST+LV) % share</t>
  </si>
  <si>
    <t>National exit (FIN) % share</t>
  </si>
  <si>
    <t>Because Finland is part of common tariff zone, there is no tariff at Balticconnector and entry capacity revenue collected by Gasgrid Finland is re-disributed with Estonian and Latvian TSOs based on the share of national domestic consumption compared to the total consumption of the common tariff zone. E.g. if domestic consumption in Finland is 14 TWh per annum and transit through Finnish system for the purpose of the common tariff zone area is 6 TWh, the actual costs ('eligible variable costs') caused by the flow for regional purposes are compensated, but entry and exit capacity revenue collected by 6 TWh flow is re-distributed for Estonian and Latvian TSOs depending which TSOs area gas is consumed. The common tariff zone is an end user market so cross-border flows exiting common tariff zone are not taken into account when calculating the share of each country's share.
Due to the common tariff zone, flows transiting the Finnish gas system (intra flow from common tariff zone point of view) does not have impact on the entry and exit tariffs.</t>
  </si>
  <si>
    <t xml:space="preserve">This excel provides the possibility for shippers to calculate indicative tariff levels. The simplified tariff model is published according to the Article 30 (2)(b) of TAR NC enabling shippers to calculate the transmission tariffs applicable for the prevailing tariff period and to estimate their possible evolution beyond such tariff period. 
The simplified tariff calculation excel provides indicative tariff levels. The estimated tariffs are non-binding. Calculations include assumptions which are the best estimates at the moment.  
The assumptions and input data is likely to be revised prior to calculation future tariffs. </t>
  </si>
  <si>
    <t>The annual consumption in Finland is estimated to be 14 TWh/a in 2026 based on historical consumption and Gasgrid's estimates. In the calculation a quantity of 14 TWh/a (GCV) is used.</t>
  </si>
  <si>
    <t>Estimated share of standard capacity products based on 2023 and 2024 historical data and Gasgrid's estimations.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</si>
</sst>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12" x14ac:knownFonts="1">
    <font>
      <sz val="11"/>
      <color theme="1"/>
      <name val="Calibri"/>
      <family val="2"/>
      <scheme val="minor"/>
    </font>
    <font>
      <b/>
      <sz val="12"/>
      <color theme="1"/>
      <name val="Calibri"/>
      <family val="2"/>
      <scheme val="minor"/>
    </font>
    <font>
      <b/>
      <sz val="11"/>
      <color rgb="FF0066FF"/>
      <name val="Calibri"/>
      <family val="2"/>
      <scheme val="minor"/>
    </font>
    <font>
      <sz val="12"/>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color rgb="FFFFC000"/>
      <name val="Calibri"/>
      <family val="2"/>
      <scheme val="minor"/>
    </font>
    <font>
      <sz val="11"/>
      <color rgb="FFFFC000"/>
      <name val="Calibri"/>
      <family val="2"/>
      <scheme val="minor"/>
    </font>
    <font>
      <u/>
      <sz val="11"/>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rgb="FFFFCC99"/>
      </patternFill>
    </fill>
    <fill>
      <patternFill patternType="solid">
        <fgColor theme="4" tint="0.79998168889431442"/>
        <bgColor indexed="65"/>
      </patternFill>
    </fill>
    <fill>
      <patternFill patternType="solid">
        <fgColor theme="8"/>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79998168889431442"/>
        <bgColor indexed="64"/>
      </patternFill>
    </fill>
    <fill>
      <patternFill patternType="solid">
        <fgColor theme="4" tint="0.59999389629810485"/>
        <bgColor indexed="64"/>
      </patternFill>
    </fill>
    <fill>
      <patternFill patternType="solid">
        <fgColor rgb="FF00B0F0"/>
        <bgColor indexed="64"/>
      </patternFill>
    </fill>
  </fills>
  <borders count="2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7F7F7F"/>
      </left>
      <right style="thin">
        <color rgb="FF7F7F7F"/>
      </right>
      <top style="thin">
        <color rgb="FF7F7F7F"/>
      </top>
      <bottom style="thin">
        <color rgb="FF7F7F7F"/>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medium">
        <color indexed="64"/>
      </right>
      <top/>
      <bottom style="medium">
        <color indexed="64"/>
      </bottom>
      <diagonal/>
    </border>
    <border>
      <left style="thin">
        <color theme="0" tint="-0.14999847407452621"/>
      </left>
      <right style="thin">
        <color theme="0" tint="-0.1499984740745262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s>
  <cellStyleXfs count="6">
    <xf numFmtId="0" fontId="0" fillId="0" borderId="0"/>
    <xf numFmtId="0" fontId="5" fillId="3" borderId="2" applyNumberFormat="0" applyAlignment="0" applyProtection="0"/>
    <xf numFmtId="0" fontId="4" fillId="4" borderId="0" applyNumberFormat="0" applyBorder="0" applyAlignment="0" applyProtection="0"/>
    <xf numFmtId="0" fontId="7"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cellStyleXfs>
  <cellXfs count="106">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1" fillId="0" borderId="1" xfId="0" applyFont="1" applyBorder="1"/>
    <xf numFmtId="0" fontId="1" fillId="0" borderId="1" xfId="0" applyFont="1" applyBorder="1" applyAlignment="1">
      <alignment horizontal="center" vertical="center"/>
    </xf>
    <xf numFmtId="0" fontId="3" fillId="0" borderId="1" xfId="0" applyFont="1" applyBorder="1"/>
    <xf numFmtId="0" fontId="1" fillId="0" borderId="0" xfId="0" applyFont="1"/>
    <xf numFmtId="3" fontId="3" fillId="0" borderId="5" xfId="0" applyNumberFormat="1" applyFont="1" applyBorder="1"/>
    <xf numFmtId="3" fontId="3" fillId="0" borderId="0" xfId="0" applyNumberFormat="1" applyFont="1"/>
    <xf numFmtId="3" fontId="0" fillId="0" borderId="0" xfId="0" applyNumberFormat="1"/>
    <xf numFmtId="3" fontId="0" fillId="0" borderId="0" xfId="0" applyNumberFormat="1" applyAlignment="1">
      <alignment horizontal="center"/>
    </xf>
    <xf numFmtId="0" fontId="1" fillId="0" borderId="3" xfId="0" applyFont="1" applyBorder="1" applyAlignment="1">
      <alignment horizontal="center" vertical="center"/>
    </xf>
    <xf numFmtId="0" fontId="1" fillId="0" borderId="7" xfId="0" applyFont="1" applyBorder="1"/>
    <xf numFmtId="0" fontId="3" fillId="0" borderId="8" xfId="0" applyFont="1" applyBorder="1"/>
    <xf numFmtId="3" fontId="3" fillId="0" borderId="8" xfId="0" applyNumberFormat="1" applyFont="1" applyBorder="1"/>
    <xf numFmtId="0" fontId="0" fillId="0" borderId="6" xfId="0" applyBorder="1"/>
    <xf numFmtId="0" fontId="4" fillId="4" borderId="6" xfId="2" applyBorder="1" applyAlignment="1">
      <alignment horizontal="right"/>
    </xf>
    <xf numFmtId="0" fontId="1" fillId="0" borderId="5" xfId="0" applyFont="1" applyBorder="1"/>
    <xf numFmtId="0" fontId="6" fillId="4" borderId="1" xfId="2" applyFont="1" applyBorder="1" applyAlignment="1">
      <alignment horizontal="center"/>
    </xf>
    <xf numFmtId="0" fontId="3" fillId="0" borderId="10" xfId="0" applyFont="1" applyBorder="1"/>
    <xf numFmtId="3" fontId="3" fillId="0" borderId="10" xfId="0" applyNumberFormat="1" applyFont="1" applyBorder="1"/>
    <xf numFmtId="0" fontId="4" fillId="4" borderId="6" xfId="2" applyBorder="1" applyAlignment="1">
      <alignment horizontal="center"/>
    </xf>
    <xf numFmtId="0" fontId="3" fillId="0" borderId="0" xfId="0" applyFont="1"/>
    <xf numFmtId="3" fontId="3" fillId="0" borderId="0" xfId="0" applyNumberFormat="1" applyFont="1" applyAlignment="1">
      <alignment horizontal="center"/>
    </xf>
    <xf numFmtId="0" fontId="3" fillId="0" borderId="0" xfId="0" applyFont="1" applyAlignment="1">
      <alignment horizontal="center"/>
    </xf>
    <xf numFmtId="0" fontId="3" fillId="0" borderId="5" xfId="0" applyFont="1" applyBorder="1" applyAlignment="1">
      <alignment horizontal="center"/>
    </xf>
    <xf numFmtId="3" fontId="5" fillId="3" borderId="2" xfId="1" applyNumberFormat="1" applyAlignment="1">
      <alignment horizontal="center"/>
    </xf>
    <xf numFmtId="0" fontId="4" fillId="4" borderId="0" xfId="2"/>
    <xf numFmtId="0" fontId="4" fillId="4" borderId="6" xfId="2" applyBorder="1"/>
    <xf numFmtId="164" fontId="0" fillId="0" borderId="6" xfId="0" applyNumberFormat="1" applyBorder="1" applyAlignment="1">
      <alignment horizontal="center"/>
    </xf>
    <xf numFmtId="0" fontId="4" fillId="7" borderId="0" xfId="5"/>
    <xf numFmtId="0" fontId="4" fillId="7" borderId="0" xfId="5" applyAlignment="1"/>
    <xf numFmtId="3" fontId="0" fillId="0" borderId="6" xfId="0" applyNumberFormat="1" applyBorder="1" applyAlignment="1">
      <alignment horizontal="center"/>
    </xf>
    <xf numFmtId="0" fontId="5" fillId="3" borderId="2" xfId="1" applyAlignment="1">
      <alignment horizontal="center"/>
    </xf>
    <xf numFmtId="0" fontId="5" fillId="3" borderId="0" xfId="1" applyBorder="1"/>
    <xf numFmtId="166" fontId="0" fillId="0" borderId="6" xfId="0" applyNumberFormat="1" applyBorder="1" applyAlignment="1">
      <alignment horizont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0" fillId="0" borderId="14" xfId="0" applyBorder="1"/>
    <xf numFmtId="3" fontId="3" fillId="0" borderId="14" xfId="0" applyNumberFormat="1" applyFont="1" applyBorder="1" applyAlignment="1">
      <alignment horizontal="center"/>
    </xf>
    <xf numFmtId="0" fontId="0" fillId="0" borderId="9" xfId="0" applyBorder="1"/>
    <xf numFmtId="0" fontId="3" fillId="0" borderId="7" xfId="0" applyFont="1" applyBorder="1"/>
    <xf numFmtId="0" fontId="4" fillId="4" borderId="7" xfId="2" applyBorder="1"/>
    <xf numFmtId="3" fontId="4" fillId="4" borderId="5" xfId="2" applyNumberFormat="1" applyBorder="1"/>
    <xf numFmtId="1" fontId="4" fillId="4" borderId="6" xfId="2" applyNumberFormat="1" applyBorder="1" applyAlignment="1">
      <alignment horizontal="center"/>
    </xf>
    <xf numFmtId="166" fontId="0" fillId="0" borderId="18" xfId="0" applyNumberFormat="1" applyBorder="1" applyAlignment="1">
      <alignment horizontal="center"/>
    </xf>
    <xf numFmtId="0" fontId="6" fillId="0" borderId="19" xfId="0" applyFont="1" applyBorder="1"/>
    <xf numFmtId="0" fontId="3" fillId="0" borderId="24" xfId="0" applyFont="1" applyBorder="1"/>
    <xf numFmtId="3" fontId="3" fillId="0" borderId="17" xfId="0" applyNumberFormat="1" applyFont="1" applyBorder="1"/>
    <xf numFmtId="0" fontId="3" fillId="0" borderId="17" xfId="0" applyFont="1" applyBorder="1"/>
    <xf numFmtId="0" fontId="3" fillId="0" borderId="17" xfId="0" applyFont="1" applyBorder="1" applyAlignment="1">
      <alignment horizontal="center"/>
    </xf>
    <xf numFmtId="0" fontId="9" fillId="4" borderId="6" xfId="2" applyFont="1" applyBorder="1" applyAlignment="1">
      <alignment horizontal="center"/>
    </xf>
    <xf numFmtId="3" fontId="10" fillId="0" borderId="6" xfId="0" applyNumberFormat="1" applyFont="1" applyBorder="1" applyAlignment="1">
      <alignment horizontal="center"/>
    </xf>
    <xf numFmtId="166" fontId="10" fillId="0" borderId="6" xfId="0" applyNumberFormat="1" applyFont="1" applyBorder="1" applyAlignment="1">
      <alignment horizontal="center"/>
    </xf>
    <xf numFmtId="164" fontId="10" fillId="0" borderId="6" xfId="0" applyNumberFormat="1" applyFont="1" applyBorder="1" applyAlignment="1">
      <alignment horizontal="center"/>
    </xf>
    <xf numFmtId="1" fontId="9" fillId="4" borderId="6" xfId="2" applyNumberFormat="1" applyFont="1" applyBorder="1" applyAlignment="1">
      <alignment horizontal="center"/>
    </xf>
    <xf numFmtId="0" fontId="9" fillId="4" borderId="0" xfId="2" applyFont="1" applyAlignment="1">
      <alignment horizontal="center"/>
    </xf>
    <xf numFmtId="0" fontId="0" fillId="7" borderId="0" xfId="5" applyFont="1" applyAlignment="1"/>
    <xf numFmtId="166" fontId="0" fillId="0" borderId="0" xfId="0" applyNumberFormat="1"/>
    <xf numFmtId="0" fontId="3" fillId="0" borderId="6" xfId="0" applyFont="1" applyBorder="1" applyAlignment="1">
      <alignment horizontal="center"/>
    </xf>
    <xf numFmtId="1" fontId="5" fillId="3" borderId="2" xfId="1" applyNumberFormat="1" applyAlignment="1">
      <alignment horizontal="center"/>
    </xf>
    <xf numFmtId="0" fontId="4" fillId="4" borderId="6" xfId="2" applyBorder="1" applyAlignment="1">
      <alignment horizontal="center"/>
    </xf>
    <xf numFmtId="0" fontId="6" fillId="4" borderId="5" xfId="2" applyFont="1" applyBorder="1" applyAlignment="1">
      <alignment horizontal="center"/>
    </xf>
    <xf numFmtId="0" fontId="6" fillId="4" borderId="0" xfId="2" applyFont="1" applyBorder="1" applyAlignment="1">
      <alignment horizontal="center"/>
    </xf>
    <xf numFmtId="0" fontId="6" fillId="4" borderId="0" xfId="2" applyFont="1" applyAlignment="1">
      <alignment horizontal="center"/>
    </xf>
    <xf numFmtId="3" fontId="5" fillId="3" borderId="2" xfId="1" applyNumberFormat="1" applyAlignment="1">
      <alignment horizontal="center"/>
    </xf>
    <xf numFmtId="3" fontId="4" fillId="4" borderId="6" xfId="2" applyNumberFormat="1" applyBorder="1" applyAlignment="1">
      <alignment horizontal="center"/>
    </xf>
    <xf numFmtId="0" fontId="4" fillId="4" borderId="6" xfId="2" applyBorder="1" applyAlignment="1">
      <alignment horizontal="left"/>
    </xf>
    <xf numFmtId="3" fontId="0" fillId="0" borderId="11" xfId="0" applyNumberFormat="1" applyBorder="1" applyAlignment="1">
      <alignment horizontal="center"/>
    </xf>
    <xf numFmtId="3" fontId="0" fillId="0" borderId="12" xfId="0" applyNumberFormat="1" applyBorder="1" applyAlignment="1">
      <alignment horizontal="center"/>
    </xf>
    <xf numFmtId="0" fontId="4" fillId="4" borderId="23" xfId="2" applyBorder="1" applyAlignment="1">
      <alignment horizontal="center"/>
    </xf>
    <xf numFmtId="0" fontId="4" fillId="4" borderId="18" xfId="2" applyBorder="1" applyAlignment="1">
      <alignment horizontal="center"/>
    </xf>
    <xf numFmtId="0" fontId="4" fillId="4" borderId="21" xfId="2" applyBorder="1" applyAlignment="1">
      <alignment horizontal="center"/>
    </xf>
    <xf numFmtId="0" fontId="0" fillId="0" borderId="6" xfId="0" applyBorder="1" applyAlignment="1">
      <alignment horizontal="left"/>
    </xf>
    <xf numFmtId="0" fontId="0" fillId="0" borderId="22" xfId="0" applyBorder="1" applyAlignment="1">
      <alignment horizontal="left"/>
    </xf>
    <xf numFmtId="0" fontId="3" fillId="0" borderId="20" xfId="0" applyFont="1" applyBorder="1" applyAlignment="1">
      <alignment horizontal="center"/>
    </xf>
    <xf numFmtId="166" fontId="4" fillId="2" borderId="6" xfId="4" applyNumberFormat="1" applyFill="1" applyBorder="1" applyAlignment="1">
      <alignment horizontal="center"/>
    </xf>
    <xf numFmtId="166" fontId="4" fillId="2" borderId="11" xfId="2" applyNumberFormat="1" applyFill="1" applyBorder="1" applyAlignment="1">
      <alignment horizontal="center"/>
    </xf>
    <xf numFmtId="166" fontId="4" fillId="2" borderId="12" xfId="2" applyNumberFormat="1" applyFill="1" applyBorder="1" applyAlignment="1">
      <alignment horizontal="center"/>
    </xf>
    <xf numFmtId="166" fontId="5" fillId="3" borderId="2" xfId="1" applyNumberFormat="1" applyAlignment="1">
      <alignment horizontal="center"/>
    </xf>
    <xf numFmtId="0" fontId="1" fillId="10" borderId="6" xfId="0" applyFont="1" applyFill="1" applyBorder="1" applyAlignment="1">
      <alignment horizontal="center"/>
    </xf>
    <xf numFmtId="166" fontId="4" fillId="7" borderId="6" xfId="5" applyNumberFormat="1" applyBorder="1" applyAlignment="1">
      <alignment horizontal="center"/>
    </xf>
    <xf numFmtId="0" fontId="5" fillId="3" borderId="2" xfId="1" applyAlignment="1">
      <alignment horizontal="center"/>
    </xf>
    <xf numFmtId="165" fontId="4" fillId="7" borderId="6" xfId="5" applyNumberFormat="1" applyBorder="1" applyAlignment="1">
      <alignment horizontal="center"/>
    </xf>
    <xf numFmtId="0" fontId="0" fillId="0" borderId="13" xfId="0" applyBorder="1" applyAlignment="1">
      <alignment horizontal="left"/>
    </xf>
    <xf numFmtId="0" fontId="0" fillId="0" borderId="0" xfId="0" applyAlignment="1">
      <alignment horizontal="left"/>
    </xf>
    <xf numFmtId="1" fontId="4" fillId="4" borderId="6" xfId="2" applyNumberFormat="1" applyBorder="1" applyAlignment="1">
      <alignment horizontal="center"/>
    </xf>
    <xf numFmtId="0" fontId="4" fillId="4" borderId="0" xfId="2" applyBorder="1" applyAlignment="1">
      <alignment horizontal="center"/>
    </xf>
    <xf numFmtId="0" fontId="8" fillId="10" borderId="6" xfId="3" applyFont="1" applyFill="1" applyBorder="1" applyAlignment="1">
      <alignment horizontal="center"/>
    </xf>
    <xf numFmtId="0" fontId="8" fillId="10" borderId="6" xfId="3" applyFont="1" applyFill="1" applyBorder="1" applyAlignment="1">
      <alignment horizontal="center" vertical="center"/>
    </xf>
    <xf numFmtId="0" fontId="1" fillId="9" borderId="5" xfId="0" applyFont="1" applyFill="1" applyBorder="1" applyAlignment="1">
      <alignment horizontal="center"/>
    </xf>
    <xf numFmtId="0" fontId="1" fillId="9" borderId="0" xfId="0" applyFont="1" applyFill="1" applyAlignment="1">
      <alignment horizontal="center"/>
    </xf>
    <xf numFmtId="0" fontId="11" fillId="7" borderId="0" xfId="5" applyFont="1" applyBorder="1" applyAlignment="1">
      <alignment horizontal="left" wrapText="1"/>
    </xf>
    <xf numFmtId="0" fontId="3" fillId="0" borderId="14" xfId="0" applyFont="1" applyBorder="1" applyAlignment="1">
      <alignment horizontal="center"/>
    </xf>
    <xf numFmtId="0" fontId="3" fillId="0" borderId="15" xfId="0" applyFont="1" applyBorder="1" applyAlignment="1">
      <alignment horizontal="center"/>
    </xf>
    <xf numFmtId="0" fontId="4" fillId="7" borderId="0" xfId="5" applyBorder="1" applyAlignment="1">
      <alignment horizontal="center"/>
    </xf>
    <xf numFmtId="0" fontId="0" fillId="8" borderId="5" xfId="2" applyFont="1" applyFill="1" applyBorder="1" applyAlignment="1">
      <alignment horizontal="center" wrapText="1"/>
    </xf>
    <xf numFmtId="0" fontId="0" fillId="8" borderId="0" xfId="2" applyFont="1" applyFill="1" applyAlignment="1">
      <alignment horizontal="center" wrapText="1"/>
    </xf>
    <xf numFmtId="0" fontId="0" fillId="8" borderId="5" xfId="0" applyFill="1" applyBorder="1" applyAlignment="1">
      <alignment horizontal="center" wrapText="1"/>
    </xf>
    <xf numFmtId="0" fontId="0" fillId="8" borderId="0" xfId="0" applyFill="1" applyAlignment="1">
      <alignment horizontal="center" wrapText="1"/>
    </xf>
    <xf numFmtId="3" fontId="0" fillId="0" borderId="6" xfId="0" applyNumberFormat="1" applyBorder="1" applyAlignment="1">
      <alignment horizontal="center"/>
    </xf>
    <xf numFmtId="0" fontId="4" fillId="7" borderId="5" xfId="5" applyBorder="1" applyAlignment="1">
      <alignment horizontal="center" wrapText="1"/>
    </xf>
    <xf numFmtId="0" fontId="4" fillId="7" borderId="0" xfId="5" applyBorder="1" applyAlignment="1">
      <alignment horizontal="center" wrapText="1"/>
    </xf>
    <xf numFmtId="0" fontId="3" fillId="0" borderId="0" xfId="0" applyFont="1" applyBorder="1" applyAlignment="1">
      <alignment horizontal="center"/>
    </xf>
    <xf numFmtId="0" fontId="3" fillId="0" borderId="16" xfId="0" applyFont="1" applyBorder="1" applyAlignment="1">
      <alignment horizontal="center"/>
    </xf>
    <xf numFmtId="0" fontId="0" fillId="0" borderId="0" xfId="0" applyBorder="1" applyAlignment="1"/>
  </cellXfs>
  <cellStyles count="6">
    <cellStyle name="20% - Accent1" xfId="2" builtinId="30"/>
    <cellStyle name="20% - Accent5" xfId="4" builtinId="46"/>
    <cellStyle name="20% - Accent6" xfId="5" builtinId="50"/>
    <cellStyle name="Accent5" xfId="3" builtinId="45"/>
    <cellStyle name="Input" xfId="1" builtinId="20"/>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8"/>
  <sheetViews>
    <sheetView tabSelected="1" workbookViewId="0">
      <selection activeCell="O4" sqref="O4"/>
    </sheetView>
  </sheetViews>
  <sheetFormatPr defaultColWidth="11.42578125" defaultRowHeight="15.75" x14ac:dyDescent="0.25"/>
  <cols>
    <col min="1" max="1" width="11.42578125" style="2"/>
    <col min="2" max="2" width="4.28515625" style="1" customWidth="1"/>
    <col min="3" max="3" width="14.5703125" customWidth="1"/>
    <col min="4" max="4" width="11.7109375" customWidth="1"/>
    <col min="5" max="5" width="11.28515625" customWidth="1"/>
    <col min="6" max="7" width="11.140625" customWidth="1"/>
    <col min="8" max="8" width="13.7109375" bestFit="1" customWidth="1"/>
    <col min="9" max="9" width="13.42578125" customWidth="1"/>
    <col min="10" max="10" width="13.85546875" customWidth="1"/>
    <col min="11" max="11" width="23.140625" customWidth="1"/>
  </cols>
  <sheetData>
    <row r="1" spans="1:13" s="2" customFormat="1" ht="15" x14ac:dyDescent="0.25">
      <c r="A1"/>
      <c r="B1"/>
      <c r="C1"/>
      <c r="D1"/>
      <c r="E1"/>
      <c r="F1"/>
      <c r="G1"/>
      <c r="H1"/>
    </row>
    <row r="2" spans="1:13" x14ac:dyDescent="0.25">
      <c r="A2"/>
      <c r="B2" s="4"/>
      <c r="C2" s="90" t="s">
        <v>0</v>
      </c>
      <c r="D2" s="91"/>
      <c r="E2" s="91"/>
      <c r="F2" s="91"/>
      <c r="G2" s="91"/>
      <c r="H2" s="91"/>
      <c r="I2" s="91"/>
      <c r="J2" s="91"/>
      <c r="K2" s="91"/>
      <c r="L2" s="91"/>
      <c r="M2" s="91"/>
    </row>
    <row r="3" spans="1:13" x14ac:dyDescent="0.25">
      <c r="A3"/>
      <c r="B3" s="4"/>
      <c r="C3" s="3"/>
      <c r="D3" s="5"/>
      <c r="E3" s="5"/>
      <c r="F3" s="5"/>
      <c r="G3" s="5"/>
      <c r="H3" s="5"/>
    </row>
    <row r="4" spans="1:13" ht="118.5" customHeight="1" x14ac:dyDescent="0.25">
      <c r="A4"/>
      <c r="B4" s="4"/>
      <c r="C4" s="96" t="s">
        <v>51</v>
      </c>
      <c r="D4" s="97"/>
      <c r="E4" s="97"/>
      <c r="F4" s="97"/>
      <c r="G4" s="97"/>
      <c r="H4" s="97"/>
      <c r="I4" s="97"/>
      <c r="J4" s="97"/>
      <c r="K4" s="97"/>
      <c r="L4" s="97"/>
      <c r="M4" s="97"/>
    </row>
    <row r="5" spans="1:13" ht="15" customHeight="1" x14ac:dyDescent="0.25">
      <c r="A5"/>
      <c r="B5" s="4"/>
      <c r="C5" s="12"/>
      <c r="D5" s="41"/>
      <c r="E5" s="5"/>
      <c r="F5" s="5"/>
      <c r="G5" s="5"/>
      <c r="H5" s="5"/>
    </row>
    <row r="6" spans="1:13" ht="15" customHeight="1" x14ac:dyDescent="0.25">
      <c r="A6"/>
      <c r="B6" s="11"/>
      <c r="C6" s="30"/>
      <c r="D6" s="34"/>
      <c r="E6" s="92" t="s">
        <v>1</v>
      </c>
      <c r="F6" s="92"/>
      <c r="G6" s="92"/>
      <c r="H6" s="92"/>
      <c r="I6" s="92"/>
      <c r="J6" s="92"/>
      <c r="K6" s="92"/>
      <c r="L6" s="92"/>
      <c r="M6" s="92"/>
    </row>
    <row r="7" spans="1:13" ht="15" customHeight="1" x14ac:dyDescent="0.25">
      <c r="A7"/>
      <c r="B7" s="11"/>
      <c r="C7" s="30"/>
      <c r="D7" s="30"/>
      <c r="E7" s="57" t="s">
        <v>2</v>
      </c>
      <c r="F7" s="31"/>
      <c r="G7" s="31"/>
      <c r="H7" s="31"/>
      <c r="I7" s="31"/>
      <c r="J7" s="31"/>
      <c r="K7" s="31"/>
      <c r="L7" s="31"/>
      <c r="M7" s="31"/>
    </row>
    <row r="8" spans="1:13" x14ac:dyDescent="0.25">
      <c r="A8"/>
      <c r="B8" s="4"/>
      <c r="C8" s="17"/>
      <c r="D8" s="22"/>
      <c r="E8" s="22"/>
      <c r="F8" s="22"/>
      <c r="G8" s="5"/>
      <c r="H8" s="5"/>
    </row>
    <row r="9" spans="1:13" x14ac:dyDescent="0.25">
      <c r="A9"/>
      <c r="B9" s="4"/>
      <c r="C9" s="62" t="s">
        <v>3</v>
      </c>
      <c r="D9" s="63"/>
      <c r="E9" s="63"/>
      <c r="F9" s="63"/>
      <c r="G9" s="18">
        <v>2026</v>
      </c>
      <c r="H9" s="56" t="s">
        <v>4</v>
      </c>
    </row>
    <row r="10" spans="1:13" x14ac:dyDescent="0.25">
      <c r="A10"/>
      <c r="B10" s="4"/>
      <c r="G10" s="10">
        <v>68800</v>
      </c>
      <c r="H10" s="26">
        <v>68800</v>
      </c>
      <c r="I10" t="s">
        <v>5</v>
      </c>
    </row>
    <row r="11" spans="1:13" x14ac:dyDescent="0.25">
      <c r="A11"/>
      <c r="B11" s="4"/>
    </row>
    <row r="12" spans="1:13" ht="29.25" customHeight="1" x14ac:dyDescent="0.25">
      <c r="A12"/>
      <c r="B12" s="4"/>
      <c r="C12" s="98" t="s">
        <v>52</v>
      </c>
      <c r="D12" s="99"/>
      <c r="E12" s="99"/>
      <c r="F12" s="99"/>
      <c r="G12" s="99"/>
      <c r="H12" s="99"/>
      <c r="I12" s="99"/>
      <c r="J12" s="99"/>
      <c r="K12" s="99"/>
      <c r="L12" s="99"/>
      <c r="M12" s="99"/>
    </row>
    <row r="13" spans="1:13" ht="15.75" customHeight="1" x14ac:dyDescent="0.25">
      <c r="A13"/>
      <c r="B13"/>
    </row>
    <row r="14" spans="1:13" x14ac:dyDescent="0.25">
      <c r="A14"/>
      <c r="B14" s="4"/>
      <c r="C14" s="62" t="s">
        <v>6</v>
      </c>
      <c r="D14" s="64"/>
      <c r="E14" s="64"/>
      <c r="F14" s="64"/>
      <c r="G14" s="18">
        <v>2026</v>
      </c>
      <c r="H14" s="56" t="s">
        <v>4</v>
      </c>
    </row>
    <row r="15" spans="1:13" x14ac:dyDescent="0.25">
      <c r="A15"/>
      <c r="B15" s="4"/>
      <c r="G15" s="10">
        <v>14000000</v>
      </c>
      <c r="H15" s="26">
        <v>14000000</v>
      </c>
      <c r="I15" t="s">
        <v>7</v>
      </c>
    </row>
    <row r="16" spans="1:13" x14ac:dyDescent="0.25">
      <c r="A16"/>
      <c r="B16" s="4"/>
      <c r="C16" s="6"/>
      <c r="D16" s="8"/>
    </row>
    <row r="17" spans="1:14" ht="134.25" customHeight="1" x14ac:dyDescent="0.25">
      <c r="A17"/>
      <c r="B17" s="4"/>
      <c r="C17" s="98" t="s">
        <v>50</v>
      </c>
      <c r="D17" s="99"/>
      <c r="E17" s="99"/>
      <c r="F17" s="99"/>
      <c r="G17" s="99"/>
      <c r="H17" s="99"/>
      <c r="I17" s="99"/>
      <c r="J17" s="99"/>
      <c r="K17" s="99"/>
      <c r="L17" s="99"/>
      <c r="M17" s="99"/>
    </row>
    <row r="18" spans="1:14" x14ac:dyDescent="0.25">
      <c r="A18"/>
      <c r="B18" s="4"/>
      <c r="C18" s="6"/>
      <c r="D18" s="7"/>
    </row>
    <row r="19" spans="1:14" x14ac:dyDescent="0.25">
      <c r="A19"/>
      <c r="B19" s="4"/>
      <c r="C19" s="42" t="s">
        <v>53</v>
      </c>
      <c r="D19" s="43"/>
      <c r="E19" s="27"/>
      <c r="F19" s="27"/>
      <c r="G19" s="27"/>
      <c r="H19" s="27"/>
      <c r="I19" s="27"/>
      <c r="J19" s="27"/>
      <c r="K19" s="27"/>
      <c r="L19" s="27"/>
      <c r="M19" s="27"/>
    </row>
    <row r="20" spans="1:14" x14ac:dyDescent="0.25">
      <c r="A20"/>
      <c r="B20" s="11"/>
    </row>
    <row r="21" spans="1:14" x14ac:dyDescent="0.25">
      <c r="A21"/>
      <c r="B21" s="11"/>
      <c r="C21" s="15"/>
      <c r="D21" s="66" t="s">
        <v>48</v>
      </c>
      <c r="E21" s="66"/>
      <c r="F21" s="66"/>
      <c r="G21" s="21" t="s">
        <v>8</v>
      </c>
      <c r="H21" s="61" t="s">
        <v>49</v>
      </c>
      <c r="I21" s="61"/>
      <c r="J21" s="21" t="s">
        <v>8</v>
      </c>
    </row>
    <row r="22" spans="1:14" x14ac:dyDescent="0.25">
      <c r="A22"/>
      <c r="B22" s="11"/>
      <c r="C22" s="16" t="s">
        <v>9</v>
      </c>
      <c r="D22" s="65">
        <v>38.3476</v>
      </c>
      <c r="E22" s="65"/>
      <c r="F22" s="65"/>
      <c r="G22" s="33">
        <v>1</v>
      </c>
      <c r="H22" s="60">
        <v>36.21</v>
      </c>
      <c r="I22" s="60"/>
      <c r="J22" s="33">
        <v>1</v>
      </c>
      <c r="N22" s="58"/>
    </row>
    <row r="23" spans="1:14" x14ac:dyDescent="0.25">
      <c r="A23"/>
      <c r="B23" s="11"/>
      <c r="C23" s="16" t="s">
        <v>10</v>
      </c>
      <c r="D23" s="65">
        <v>26.396000000000001</v>
      </c>
      <c r="E23" s="65"/>
      <c r="F23" s="65"/>
      <c r="G23" s="33">
        <v>1.1000000000000001</v>
      </c>
      <c r="H23" s="60">
        <v>34.14</v>
      </c>
      <c r="I23" s="60"/>
      <c r="J23" s="33">
        <v>1.1000000000000001</v>
      </c>
    </row>
    <row r="24" spans="1:14" x14ac:dyDescent="0.25">
      <c r="A24"/>
      <c r="B24" s="11"/>
      <c r="C24" s="16" t="s">
        <v>11</v>
      </c>
      <c r="D24" s="65">
        <v>16.3443</v>
      </c>
      <c r="E24" s="65"/>
      <c r="F24" s="65"/>
      <c r="G24" s="33">
        <v>1.25</v>
      </c>
      <c r="H24" s="60">
        <v>8</v>
      </c>
      <c r="I24" s="60"/>
      <c r="J24" s="33">
        <v>1.25</v>
      </c>
    </row>
    <row r="25" spans="1:14" x14ac:dyDescent="0.25">
      <c r="A25"/>
      <c r="B25" s="11"/>
      <c r="C25" s="16" t="s">
        <v>12</v>
      </c>
      <c r="D25" s="65">
        <v>16.446400000000001</v>
      </c>
      <c r="E25" s="65"/>
      <c r="F25" s="65"/>
      <c r="G25" s="33">
        <v>1.5</v>
      </c>
      <c r="H25" s="60">
        <v>13.55</v>
      </c>
      <c r="I25" s="60"/>
      <c r="J25" s="33">
        <v>2</v>
      </c>
    </row>
    <row r="26" spans="1:14" x14ac:dyDescent="0.25">
      <c r="A26"/>
      <c r="B26" s="11"/>
      <c r="C26" s="16" t="s">
        <v>13</v>
      </c>
      <c r="D26" s="65">
        <v>2.4657</v>
      </c>
      <c r="E26" s="65"/>
      <c r="F26" s="65"/>
      <c r="G26" s="33">
        <v>1.7</v>
      </c>
      <c r="H26" s="60">
        <v>8.1</v>
      </c>
      <c r="I26" s="60"/>
      <c r="J26" s="33">
        <v>2.5</v>
      </c>
    </row>
    <row r="27" spans="1:14" x14ac:dyDescent="0.25">
      <c r="A27"/>
      <c r="B27" s="11"/>
      <c r="C27" s="16" t="s">
        <v>14</v>
      </c>
      <c r="D27" s="66">
        <f>SUM(D22:F26)</f>
        <v>100</v>
      </c>
      <c r="E27" s="66"/>
      <c r="F27" s="66"/>
      <c r="G27" s="21" t="s">
        <v>15</v>
      </c>
      <c r="H27" s="86">
        <f>SUM(H22:I26)</f>
        <v>99.999999999999986</v>
      </c>
      <c r="I27" s="61"/>
      <c r="J27" s="21" t="s">
        <v>15</v>
      </c>
    </row>
    <row r="28" spans="1:14" x14ac:dyDescent="0.25">
      <c r="A28"/>
      <c r="B28" s="4"/>
      <c r="C28" s="25"/>
      <c r="D28" s="23"/>
      <c r="E28" s="23"/>
      <c r="F28" s="23"/>
      <c r="G28" s="24"/>
      <c r="H28" s="24"/>
    </row>
    <row r="29" spans="1:14" ht="60.75" customHeight="1" x14ac:dyDescent="0.25">
      <c r="A29"/>
      <c r="B29" s="4"/>
      <c r="C29" s="101" t="s">
        <v>16</v>
      </c>
      <c r="D29" s="102"/>
      <c r="E29" s="102"/>
      <c r="F29" s="102"/>
      <c r="G29" s="102"/>
      <c r="H29" s="102"/>
      <c r="I29" s="102"/>
      <c r="J29" s="102"/>
      <c r="K29" s="102"/>
      <c r="L29" s="102"/>
      <c r="M29" s="102"/>
    </row>
    <row r="30" spans="1:14" x14ac:dyDescent="0.25">
      <c r="A30"/>
      <c r="B30" s="4"/>
      <c r="C30" s="13"/>
      <c r="D30" s="14"/>
      <c r="E30" s="13"/>
      <c r="F30" s="13"/>
      <c r="G30" s="13"/>
    </row>
    <row r="31" spans="1:14" x14ac:dyDescent="0.25">
      <c r="A31"/>
      <c r="B31" s="4"/>
      <c r="C31" s="17" t="s">
        <v>17</v>
      </c>
      <c r="D31" s="6"/>
      <c r="E31" s="6"/>
      <c r="F31" s="6"/>
      <c r="G31" s="6"/>
      <c r="H31" s="6"/>
      <c r="I31" s="6"/>
    </row>
    <row r="32" spans="1:14" x14ac:dyDescent="0.25">
      <c r="A32"/>
      <c r="B32" s="11"/>
      <c r="C32" s="59"/>
      <c r="D32" s="59"/>
      <c r="E32" s="21">
        <v>2026</v>
      </c>
      <c r="F32" s="51" t="s">
        <v>4</v>
      </c>
    </row>
    <row r="33" spans="1:13" x14ac:dyDescent="0.25">
      <c r="A33"/>
      <c r="B33" s="11"/>
      <c r="C33" s="61" t="s">
        <v>18</v>
      </c>
      <c r="D33" s="61"/>
      <c r="E33" s="32">
        <f>G15*((D22*G22+D23*G23+D24*G24+D25*G25+D26*G26)/100)</f>
        <v>16334481.1</v>
      </c>
      <c r="F33" s="52">
        <f>H15*((D22*G22+D23*G23+D24*G24+D25*G25+D26*G26)/100)</f>
        <v>16334481.1</v>
      </c>
      <c r="G33" t="s">
        <v>7</v>
      </c>
    </row>
    <row r="34" spans="1:13" x14ac:dyDescent="0.25">
      <c r="A34"/>
      <c r="B34" s="11"/>
      <c r="C34" s="61" t="s">
        <v>19</v>
      </c>
      <c r="D34" s="61"/>
      <c r="E34" s="32">
        <f>G15*((H22*J22+H23*J23+H24*J24+H25*J25+H26*J26)/100)</f>
        <v>18355960</v>
      </c>
      <c r="F34" s="52">
        <f>H15*(H22*J22+H23*J23+H24*J24+H25*J25+H26*J26)/100</f>
        <v>18355960</v>
      </c>
      <c r="G34" t="s">
        <v>7</v>
      </c>
    </row>
    <row r="35" spans="1:13" x14ac:dyDescent="0.25">
      <c r="A35"/>
      <c r="B35" s="4"/>
      <c r="C35" s="19" t="s">
        <v>20</v>
      </c>
      <c r="D35" s="20"/>
      <c r="E35" s="19"/>
      <c r="F35" s="19"/>
      <c r="G35" s="19"/>
      <c r="M35" s="9"/>
    </row>
    <row r="36" spans="1:13" x14ac:dyDescent="0.25">
      <c r="A36"/>
      <c r="B36" s="11"/>
      <c r="C36" s="22"/>
      <c r="D36" s="8"/>
      <c r="E36" s="22"/>
      <c r="F36" s="22"/>
      <c r="G36" s="22"/>
    </row>
    <row r="37" spans="1:13" x14ac:dyDescent="0.25">
      <c r="A37"/>
      <c r="B37" s="11"/>
      <c r="C37" s="22"/>
      <c r="D37" s="8"/>
      <c r="E37" s="22"/>
      <c r="F37" s="22"/>
      <c r="G37" s="61">
        <v>2026</v>
      </c>
      <c r="H37" s="61"/>
      <c r="I37" s="51" t="s">
        <v>4</v>
      </c>
    </row>
    <row r="38" spans="1:13" x14ac:dyDescent="0.25">
      <c r="A38"/>
      <c r="B38" s="4"/>
      <c r="C38" s="67" t="s">
        <v>21</v>
      </c>
      <c r="D38" s="67"/>
      <c r="E38" s="67"/>
      <c r="F38" s="67"/>
      <c r="G38" s="68">
        <f>E33*E44/0.365</f>
        <v>6389243.4702657536</v>
      </c>
      <c r="H38" s="69"/>
      <c r="I38" s="52">
        <f>F33*F44/0.365</f>
        <v>6389243.4702657536</v>
      </c>
      <c r="J38" s="9"/>
      <c r="K38" s="9"/>
    </row>
    <row r="39" spans="1:13" x14ac:dyDescent="0.25">
      <c r="A39"/>
      <c r="B39" s="4"/>
      <c r="C39" s="67" t="s">
        <v>22</v>
      </c>
      <c r="D39" s="67"/>
      <c r="E39" s="67"/>
      <c r="F39" s="67"/>
      <c r="G39" s="68">
        <f>G10*1000-G38</f>
        <v>62410756.529734246</v>
      </c>
      <c r="H39" s="69"/>
      <c r="I39" s="52">
        <f>H10*1000-I38</f>
        <v>62410756.529734246</v>
      </c>
    </row>
    <row r="40" spans="1:13" x14ac:dyDescent="0.25">
      <c r="A40"/>
      <c r="B40" s="11"/>
      <c r="C40" s="61" t="s">
        <v>14</v>
      </c>
      <c r="D40" s="61"/>
      <c r="E40" s="61"/>
      <c r="F40" s="61"/>
      <c r="G40" s="100">
        <f>G38+G39</f>
        <v>68800000</v>
      </c>
      <c r="H40" s="100"/>
      <c r="I40" s="52">
        <f>I38+I39</f>
        <v>68800000</v>
      </c>
    </row>
    <row r="41" spans="1:13" ht="16.5" thickBot="1" x14ac:dyDescent="0.3">
      <c r="A41"/>
      <c r="B41" s="36"/>
      <c r="G41" s="23"/>
      <c r="H41" s="24"/>
    </row>
    <row r="42" spans="1:13" x14ac:dyDescent="0.25">
      <c r="A42"/>
      <c r="C42" s="46" t="s">
        <v>23</v>
      </c>
      <c r="D42" s="38"/>
      <c r="E42" s="38"/>
      <c r="F42" s="38"/>
      <c r="G42" s="39"/>
      <c r="H42" s="93"/>
      <c r="I42" s="94"/>
    </row>
    <row r="43" spans="1:13" x14ac:dyDescent="0.25">
      <c r="A43"/>
      <c r="C43" s="75"/>
      <c r="D43" s="103"/>
      <c r="E43" s="44">
        <v>2026</v>
      </c>
      <c r="F43" s="55" t="s">
        <v>4</v>
      </c>
      <c r="G43" s="105"/>
      <c r="H43" s="105"/>
      <c r="I43" s="104"/>
    </row>
    <row r="44" spans="1:13" x14ac:dyDescent="0.25">
      <c r="A44"/>
      <c r="C44" s="72" t="s">
        <v>24</v>
      </c>
      <c r="D44" s="61"/>
      <c r="E44" s="45">
        <v>0.14277000000000001</v>
      </c>
      <c r="F44" s="53">
        <v>0.14277000000000001</v>
      </c>
      <c r="G44" s="73" t="s">
        <v>25</v>
      </c>
      <c r="H44" s="74"/>
      <c r="I44" s="104"/>
    </row>
    <row r="45" spans="1:13" x14ac:dyDescent="0.25">
      <c r="A45"/>
      <c r="C45" s="70" t="s">
        <v>26</v>
      </c>
      <c r="D45" s="71"/>
      <c r="E45" s="35">
        <f>G39/(E34/0.365)</f>
        <v>1.2410097937320084</v>
      </c>
      <c r="F45" s="53">
        <f>I39/(F34/0.365)</f>
        <v>1.2410097937320084</v>
      </c>
      <c r="G45" s="73" t="s">
        <v>25</v>
      </c>
      <c r="H45" s="74"/>
      <c r="I45" s="104"/>
    </row>
    <row r="46" spans="1:13" ht="16.5" thickBot="1" x14ac:dyDescent="0.3">
      <c r="A46"/>
      <c r="C46" s="47" t="s">
        <v>27</v>
      </c>
      <c r="D46" s="48"/>
      <c r="E46" s="49"/>
      <c r="F46" s="49"/>
      <c r="G46" s="49"/>
      <c r="H46" s="50"/>
      <c r="I46" s="40"/>
    </row>
    <row r="47" spans="1:13" x14ac:dyDescent="0.25">
      <c r="A47"/>
      <c r="C47" s="22"/>
      <c r="D47" s="8"/>
      <c r="E47" s="22"/>
      <c r="F47" s="22"/>
      <c r="G47" s="22"/>
    </row>
    <row r="48" spans="1:13" x14ac:dyDescent="0.25">
      <c r="A48"/>
      <c r="B48" s="37"/>
      <c r="C48" s="22"/>
      <c r="D48" s="8"/>
      <c r="E48" s="22"/>
      <c r="F48" s="22"/>
      <c r="G48" s="22"/>
    </row>
    <row r="49" spans="1:13" x14ac:dyDescent="0.25">
      <c r="A49"/>
      <c r="B49" s="11"/>
      <c r="C49" s="95" t="s">
        <v>28</v>
      </c>
      <c r="D49" s="95"/>
      <c r="E49" s="95"/>
      <c r="F49" s="95"/>
      <c r="G49" s="95"/>
      <c r="H49" s="95"/>
      <c r="I49" s="95"/>
      <c r="J49" s="95"/>
      <c r="K49" s="95"/>
      <c r="L49" s="95"/>
      <c r="M49" s="95"/>
    </row>
    <row r="50" spans="1:13" x14ac:dyDescent="0.25">
      <c r="A50"/>
      <c r="B50" s="11"/>
      <c r="C50" s="22"/>
      <c r="D50" s="8"/>
      <c r="E50" s="22"/>
      <c r="F50" s="22"/>
      <c r="G50" s="22"/>
    </row>
    <row r="51" spans="1:13" x14ac:dyDescent="0.25">
      <c r="A51"/>
      <c r="B51" s="11"/>
      <c r="C51" s="80" t="s">
        <v>29</v>
      </c>
      <c r="D51" s="80"/>
      <c r="E51" s="89" t="s">
        <v>30</v>
      </c>
      <c r="F51" s="89"/>
      <c r="G51" s="88" t="s">
        <v>31</v>
      </c>
      <c r="H51" s="88"/>
    </row>
    <row r="52" spans="1:13" x14ac:dyDescent="0.25">
      <c r="A52"/>
      <c r="B52" s="11"/>
      <c r="C52" s="59" t="s">
        <v>32</v>
      </c>
      <c r="D52" s="59"/>
      <c r="E52" s="79">
        <f>E44</f>
        <v>0.14277000000000001</v>
      </c>
      <c r="F52" s="82"/>
      <c r="G52" s="79">
        <f>E45</f>
        <v>1.2410097937320084</v>
      </c>
      <c r="H52" s="79"/>
      <c r="I52" s="84" t="s">
        <v>33</v>
      </c>
      <c r="J52" s="85"/>
    </row>
    <row r="53" spans="1:13" x14ac:dyDescent="0.25">
      <c r="A53"/>
      <c r="B53" s="11"/>
      <c r="C53" s="59" t="s">
        <v>34</v>
      </c>
      <c r="D53" s="59"/>
      <c r="E53" s="81">
        <f>E52*1.1*90/365</f>
        <v>3.8723917808219183E-2</v>
      </c>
      <c r="F53" s="81"/>
      <c r="G53" s="77">
        <f>G52*1.1*90/365</f>
        <v>0.33660265638210635</v>
      </c>
      <c r="H53" s="78"/>
      <c r="I53" s="84" t="s">
        <v>35</v>
      </c>
      <c r="J53" s="85"/>
    </row>
    <row r="54" spans="1:13" x14ac:dyDescent="0.25">
      <c r="A54"/>
      <c r="B54" s="11"/>
      <c r="C54" s="59" t="s">
        <v>36</v>
      </c>
      <c r="D54" s="59"/>
      <c r="E54" s="81">
        <f>E52*1.1*91/365</f>
        <v>3.9154183561643845E-2</v>
      </c>
      <c r="F54" s="81"/>
      <c r="G54" s="76">
        <f>G52*1.1*91/365</f>
        <v>0.34034268589746314</v>
      </c>
      <c r="H54" s="76"/>
      <c r="I54" s="84" t="s">
        <v>35</v>
      </c>
      <c r="J54" s="85"/>
    </row>
    <row r="55" spans="1:13" x14ac:dyDescent="0.25">
      <c r="A55"/>
      <c r="B55" s="11"/>
      <c r="C55" s="59" t="s">
        <v>37</v>
      </c>
      <c r="D55" s="59"/>
      <c r="E55" s="81">
        <f>E52*1.1*92/365</f>
        <v>3.95844493150685E-2</v>
      </c>
      <c r="F55" s="81"/>
      <c r="G55" s="76">
        <f>G52*1.1*92/365</f>
        <v>0.34408271541281987</v>
      </c>
      <c r="H55" s="76"/>
      <c r="I55" s="84" t="s">
        <v>35</v>
      </c>
      <c r="J55" s="85"/>
    </row>
    <row r="56" spans="1:13" x14ac:dyDescent="0.25">
      <c r="A56"/>
      <c r="B56" s="11"/>
      <c r="C56" s="59" t="s">
        <v>38</v>
      </c>
      <c r="D56" s="59"/>
      <c r="E56" s="83">
        <f>E52*1.25*28/365</f>
        <v>1.3690273972602742E-2</v>
      </c>
      <c r="F56" s="83"/>
      <c r="G56" s="76">
        <f>G52*1.25*28/365</f>
        <v>0.11900093912498709</v>
      </c>
      <c r="H56" s="76"/>
      <c r="I56" s="84" t="s">
        <v>39</v>
      </c>
      <c r="J56" s="85"/>
    </row>
    <row r="57" spans="1:13" x14ac:dyDescent="0.25">
      <c r="A57"/>
      <c r="B57" s="11"/>
      <c r="C57" s="59" t="s">
        <v>40</v>
      </c>
      <c r="D57" s="59"/>
      <c r="E57" s="83">
        <f>E52*1.25*30/365</f>
        <v>1.4668150684931509E-2</v>
      </c>
      <c r="F57" s="83"/>
      <c r="G57" s="76">
        <f>G52*1.25*30/365</f>
        <v>0.12750100620534333</v>
      </c>
      <c r="H57" s="76"/>
      <c r="I57" s="84" t="s">
        <v>39</v>
      </c>
      <c r="J57" s="85"/>
    </row>
    <row r="58" spans="1:13" x14ac:dyDescent="0.25">
      <c r="A58"/>
      <c r="B58" s="11"/>
      <c r="C58" s="59" t="s">
        <v>41</v>
      </c>
      <c r="D58" s="59"/>
      <c r="E58" s="83">
        <f>E52*1.25*31/365</f>
        <v>1.5157089041095893E-2</v>
      </c>
      <c r="F58" s="83"/>
      <c r="G58" s="76">
        <f>G52*1.25*31/365</f>
        <v>0.13175103974552144</v>
      </c>
      <c r="H58" s="76"/>
      <c r="I58" s="84" t="s">
        <v>39</v>
      </c>
      <c r="J58" s="85"/>
    </row>
    <row r="59" spans="1:13" x14ac:dyDescent="0.25">
      <c r="A59"/>
      <c r="B59" s="11"/>
      <c r="C59" s="59" t="s">
        <v>42</v>
      </c>
      <c r="D59" s="59"/>
      <c r="E59" s="83">
        <f>E52/365*1.5</f>
        <v>5.8672602739726033E-4</v>
      </c>
      <c r="F59" s="83"/>
      <c r="G59" s="76">
        <f>G52*2/365</f>
        <v>6.8000536642849772E-3</v>
      </c>
      <c r="H59" s="76"/>
      <c r="I59" s="84" t="s">
        <v>43</v>
      </c>
      <c r="J59" s="85"/>
    </row>
    <row r="60" spans="1:13" x14ac:dyDescent="0.25">
      <c r="A60"/>
      <c r="B60" s="11"/>
      <c r="C60" s="59" t="s">
        <v>13</v>
      </c>
      <c r="D60" s="59"/>
      <c r="E60" s="83">
        <f>E52/365*1.7</f>
        <v>6.6495616438356163E-4</v>
      </c>
      <c r="F60" s="83"/>
      <c r="G60" s="76">
        <f>G52*2.5/365</f>
        <v>8.5000670803562217E-3</v>
      </c>
      <c r="H60" s="76"/>
      <c r="I60" s="84" t="s">
        <v>43</v>
      </c>
      <c r="J60" s="85"/>
    </row>
    <row r="61" spans="1:13" x14ac:dyDescent="0.25">
      <c r="A61"/>
      <c r="B61" s="4"/>
    </row>
    <row r="62" spans="1:13" x14ac:dyDescent="0.25">
      <c r="A62"/>
      <c r="B62" s="11"/>
      <c r="C62" s="87" t="s">
        <v>44</v>
      </c>
      <c r="D62" s="87"/>
      <c r="E62" s="87"/>
      <c r="F62" s="87"/>
    </row>
    <row r="63" spans="1:13" x14ac:dyDescent="0.25">
      <c r="A63"/>
      <c r="B63" s="11"/>
    </row>
    <row r="64" spans="1:13" x14ac:dyDescent="0.25">
      <c r="A64"/>
      <c r="B64" s="11"/>
      <c r="D64" s="21">
        <v>2026</v>
      </c>
      <c r="E64" s="51" t="str">
        <f>H9</f>
        <v>Test</v>
      </c>
    </row>
    <row r="65" spans="1:6" x14ac:dyDescent="0.25">
      <c r="A65"/>
      <c r="B65" s="11"/>
      <c r="C65" s="28" t="s">
        <v>45</v>
      </c>
      <c r="D65" s="29">
        <f>G38/G40*100</f>
        <v>9.2866910905025488</v>
      </c>
      <c r="E65" s="54">
        <f>I38/I40*100</f>
        <v>9.2866910905025488</v>
      </c>
      <c r="F65" t="s">
        <v>46</v>
      </c>
    </row>
    <row r="66" spans="1:6" x14ac:dyDescent="0.25">
      <c r="A66"/>
      <c r="B66" s="11"/>
      <c r="C66" s="28" t="s">
        <v>47</v>
      </c>
      <c r="D66" s="29">
        <f>G39/G40*100</f>
        <v>90.713308909497442</v>
      </c>
      <c r="E66" s="54">
        <f>I39/I40*100</f>
        <v>90.713308909497442</v>
      </c>
      <c r="F66" t="s">
        <v>46</v>
      </c>
    </row>
    <row r="67" spans="1:6" x14ac:dyDescent="0.25">
      <c r="A67"/>
      <c r="B67" s="4"/>
    </row>
    <row r="68" spans="1:6" x14ac:dyDescent="0.25">
      <c r="A68"/>
      <c r="B68" s="4"/>
    </row>
    <row r="69" spans="1:6" x14ac:dyDescent="0.25">
      <c r="A69"/>
      <c r="B69" s="4"/>
    </row>
    <row r="70" spans="1:6" x14ac:dyDescent="0.25">
      <c r="A70"/>
      <c r="B70" s="4"/>
    </row>
    <row r="71" spans="1:6" x14ac:dyDescent="0.25">
      <c r="A71"/>
      <c r="B71" s="4"/>
    </row>
    <row r="72" spans="1:6" x14ac:dyDescent="0.25">
      <c r="A72"/>
      <c r="B72" s="4"/>
    </row>
    <row r="73" spans="1:6" x14ac:dyDescent="0.25">
      <c r="A73"/>
      <c r="B73" s="4"/>
    </row>
    <row r="74" spans="1:6" x14ac:dyDescent="0.25">
      <c r="A74"/>
      <c r="B74" s="4"/>
    </row>
    <row r="75" spans="1:6" x14ac:dyDescent="0.25">
      <c r="A75"/>
      <c r="B75" s="4"/>
    </row>
    <row r="76" spans="1:6" x14ac:dyDescent="0.25">
      <c r="A76"/>
      <c r="B76" s="4"/>
    </row>
    <row r="77" spans="1:6" x14ac:dyDescent="0.25">
      <c r="A77"/>
      <c r="B77" s="4"/>
    </row>
    <row r="78" spans="1:6" x14ac:dyDescent="0.25">
      <c r="A78"/>
      <c r="B78" s="4"/>
    </row>
  </sheetData>
  <protectedRanges>
    <protectedRange sqref="H10" name="Range1"/>
    <protectedRange sqref="H15" name="Range2"/>
    <protectedRange sqref="D22:J26" name="Range3"/>
  </protectedRanges>
  <mergeCells count="79">
    <mergeCell ref="C2:M2"/>
    <mergeCell ref="E6:M6"/>
    <mergeCell ref="H42:I42"/>
    <mergeCell ref="C49:M49"/>
    <mergeCell ref="C4:M4"/>
    <mergeCell ref="C12:M12"/>
    <mergeCell ref="C40:F40"/>
    <mergeCell ref="G40:H40"/>
    <mergeCell ref="G39:H39"/>
    <mergeCell ref="G37:H37"/>
    <mergeCell ref="C17:M17"/>
    <mergeCell ref="C29:M29"/>
    <mergeCell ref="I52:J52"/>
    <mergeCell ref="D27:F27"/>
    <mergeCell ref="H27:I27"/>
    <mergeCell ref="C62:F62"/>
    <mergeCell ref="G51:H51"/>
    <mergeCell ref="E51:F51"/>
    <mergeCell ref="I60:J60"/>
    <mergeCell ref="I58:J58"/>
    <mergeCell ref="I59:J59"/>
    <mergeCell ref="I57:J57"/>
    <mergeCell ref="I56:J56"/>
    <mergeCell ref="I55:J55"/>
    <mergeCell ref="I54:J54"/>
    <mergeCell ref="I53:J53"/>
    <mergeCell ref="G59:H59"/>
    <mergeCell ref="G60:H60"/>
    <mergeCell ref="G58:H58"/>
    <mergeCell ref="G57:H57"/>
    <mergeCell ref="G56:H56"/>
    <mergeCell ref="G55:H55"/>
    <mergeCell ref="E60:F60"/>
    <mergeCell ref="E59:F59"/>
    <mergeCell ref="E58:F58"/>
    <mergeCell ref="E57:F57"/>
    <mergeCell ref="E56:F56"/>
    <mergeCell ref="E55:F55"/>
    <mergeCell ref="G54:H54"/>
    <mergeCell ref="G53:H53"/>
    <mergeCell ref="G52:H52"/>
    <mergeCell ref="C51:D51"/>
    <mergeCell ref="C60:D60"/>
    <mergeCell ref="C59:D59"/>
    <mergeCell ref="C58:D58"/>
    <mergeCell ref="C57:D57"/>
    <mergeCell ref="C56:D56"/>
    <mergeCell ref="E54:F54"/>
    <mergeCell ref="E53:F53"/>
    <mergeCell ref="E52:F52"/>
    <mergeCell ref="C52:D52"/>
    <mergeCell ref="C55:D55"/>
    <mergeCell ref="C54:D54"/>
    <mergeCell ref="C53:D53"/>
    <mergeCell ref="C45:D45"/>
    <mergeCell ref="C44:D44"/>
    <mergeCell ref="G44:H44"/>
    <mergeCell ref="G45:H45"/>
    <mergeCell ref="C43:D43"/>
    <mergeCell ref="C39:F39"/>
    <mergeCell ref="C38:F38"/>
    <mergeCell ref="G38:H38"/>
    <mergeCell ref="C34:D34"/>
    <mergeCell ref="C33:D33"/>
    <mergeCell ref="C32:D32"/>
    <mergeCell ref="H23:I23"/>
    <mergeCell ref="H22:I22"/>
    <mergeCell ref="H21:I21"/>
    <mergeCell ref="C9:F9"/>
    <mergeCell ref="C14:F14"/>
    <mergeCell ref="D26:F26"/>
    <mergeCell ref="D25:F25"/>
    <mergeCell ref="D23:F23"/>
    <mergeCell ref="D24:F24"/>
    <mergeCell ref="D22:F22"/>
    <mergeCell ref="D21:F21"/>
    <mergeCell ref="H26:I26"/>
    <mergeCell ref="H25:I25"/>
    <mergeCell ref="H24:I24"/>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D7E832B6081439B56B3222DC5B96E" ma:contentTypeVersion="18" ma:contentTypeDescription="Create a new document." ma:contentTypeScope="" ma:versionID="f1a89a0323cab75734d497f562c5b0b4">
  <xsd:schema xmlns:xsd="http://www.w3.org/2001/XMLSchema" xmlns:xs="http://www.w3.org/2001/XMLSchema" xmlns:p="http://schemas.microsoft.com/office/2006/metadata/properties" xmlns:ns2="78b9960f-835d-412f-bc5f-1fa1cf67e060" xmlns:ns3="f5d2c8e9-daf6-469c-955b-3ab24734ab6e" targetNamespace="http://schemas.microsoft.com/office/2006/metadata/properties" ma:root="true" ma:fieldsID="74c0e1d23bb5d7744f5694ba51cc6ddc" ns2:_="" ns3:_="">
    <xsd:import namespace="78b9960f-835d-412f-bc5f-1fa1cf67e060"/>
    <xsd:import namespace="f5d2c8e9-daf6-469c-955b-3ab24734ab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b9960f-835d-412f-bc5f-1fa1cf67e0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4e55826-6af6-4c45-82fa-9a272b2cc3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Notes" ma:index="23"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d2c8e9-daf6-469c-955b-3ab24734ab6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50a14af-150a-4875-ae53-684037e7d833}" ma:internalName="TaxCatchAll" ma:showField="CatchAllData" ma:web="f5d2c8e9-daf6-469c-955b-3ab24734ab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5d2c8e9-daf6-469c-955b-3ab24734ab6e" xsi:nil="true"/>
    <lcf76f155ced4ddcb4097134ff3c332f xmlns="78b9960f-835d-412f-bc5f-1fa1cf67e060">
      <Terms xmlns="http://schemas.microsoft.com/office/infopath/2007/PartnerControls"/>
    </lcf76f155ced4ddcb4097134ff3c332f>
    <Notes xmlns="78b9960f-835d-412f-bc5f-1fa1cf67e06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3E3755-9B92-4973-8C4C-C3233E76E7B6}"/>
</file>

<file path=customXml/itemProps2.xml><?xml version="1.0" encoding="utf-8"?>
<ds:datastoreItem xmlns:ds="http://schemas.openxmlformats.org/officeDocument/2006/customXml" ds:itemID="{2F8FD3CA-A639-441D-BF2D-704BD88B3A8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323630C-EA94-4EE5-B03D-1514AA5A4C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Simplified tariff 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Piirainen Aaro</cp:lastModifiedBy>
  <cp:revision/>
  <dcterms:created xsi:type="dcterms:W3CDTF">2016-10-27T06:49:56Z</dcterms:created>
  <dcterms:modified xsi:type="dcterms:W3CDTF">2025-04-15T11:46:18Z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0x0101001ADD7E832B6081439B56B3222DC5B96E</vt:lpwstr>
  </property>
</Properties>
</file>